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al\OneDrive\Desktop\TU\1_SEM\KUL\"/>
    </mc:Choice>
  </mc:AlternateContent>
  <xr:revisionPtr revIDLastSave="0" documentId="8_{C7BF4E23-89D4-48CA-A6A7-CD1C5ADDA2E8}" xr6:coauthVersionLast="47" xr6:coauthVersionMax="47" xr10:uidLastSave="{00000000-0000-0000-0000-000000000000}"/>
  <bookViews>
    <workbookView xWindow="-120" yWindow="-120" windowWidth="23280" windowHeight="14880" xr2:uid="{803BDC3C-DEE5-47B4-ABE0-8C0335A5B743}"/>
  </bookViews>
  <sheets>
    <sheet name="Selbstkosten u. Herstellkosten" sheetId="1" r:id="rId1"/>
    <sheet name="Auto Kilome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C21" i="2"/>
  <c r="B21" i="2"/>
  <c r="D20" i="2"/>
  <c r="E28" i="2" s="1"/>
  <c r="C20" i="2"/>
  <c r="B20" i="2"/>
  <c r="D19" i="2"/>
  <c r="D18" i="2"/>
  <c r="G7" i="2"/>
  <c r="F7" i="2"/>
  <c r="G6" i="2"/>
  <c r="F6" i="2"/>
  <c r="G4" i="2"/>
  <c r="F4" i="2"/>
  <c r="G3" i="2"/>
  <c r="G8" i="2" s="1"/>
  <c r="F3" i="2"/>
  <c r="F8" i="2" s="1"/>
  <c r="G2" i="2"/>
  <c r="F2" i="2"/>
  <c r="G26" i="1"/>
  <c r="I26" i="1" s="1"/>
  <c r="G25" i="1"/>
  <c r="I25" i="1" s="1"/>
  <c r="G24" i="1"/>
  <c r="I24" i="1" s="1"/>
  <c r="B21" i="1"/>
  <c r="E19" i="1"/>
  <c r="D19" i="1"/>
  <c r="C19" i="1"/>
  <c r="C21" i="1" s="1"/>
  <c r="B19" i="1"/>
  <c r="C18" i="1"/>
  <c r="B18" i="1"/>
  <c r="I9" i="1"/>
  <c r="I7" i="1"/>
  <c r="H6" i="1"/>
  <c r="G6" i="1"/>
  <c r="G9" i="1" s="1"/>
  <c r="H5" i="1"/>
  <c r="H8" i="1" s="1"/>
  <c r="G5" i="1"/>
  <c r="I5" i="1" s="1"/>
  <c r="I8" i="1" l="1"/>
  <c r="I27" i="1"/>
  <c r="E21" i="1" s="1"/>
  <c r="D21" i="1"/>
  <c r="E30" i="2"/>
  <c r="D21" i="2"/>
  <c r="D22" i="2" s="1"/>
  <c r="E31" i="2" s="1"/>
  <c r="H10" i="1"/>
  <c r="G8" i="1"/>
  <c r="G10" i="1" s="1"/>
  <c r="G27" i="1"/>
  <c r="H9" i="1"/>
  <c r="I6" i="1"/>
  <c r="I10" i="1" s="1"/>
  <c r="G14" i="1" l="1"/>
  <c r="G15" i="1" s="1"/>
  <c r="G12" i="1"/>
  <c r="G11" i="1"/>
  <c r="G13" i="1"/>
  <c r="I11" i="1"/>
  <c r="I12" i="1"/>
  <c r="I14" i="1" s="1"/>
  <c r="I15" i="1" s="1"/>
  <c r="I13" i="1"/>
  <c r="H14" i="1"/>
  <c r="H15" i="1" s="1"/>
  <c r="H11" i="1"/>
  <c r="H12" i="1"/>
  <c r="H13" i="1"/>
  <c r="E32" i="2"/>
</calcChain>
</file>

<file path=xl/sharedStrings.xml><?xml version="1.0" encoding="utf-8"?>
<sst xmlns="http://schemas.openxmlformats.org/spreadsheetml/2006/main" count="74" uniqueCount="55">
  <si>
    <t>Produkt A</t>
  </si>
  <si>
    <t>Stück</t>
  </si>
  <si>
    <t>Produkt B</t>
  </si>
  <si>
    <t>Gesamt</t>
  </si>
  <si>
    <t>Einzelkosten</t>
  </si>
  <si>
    <t>A</t>
  </si>
  <si>
    <t>B</t>
  </si>
  <si>
    <t>Fertigungsmaterial</t>
  </si>
  <si>
    <t>Fertigungslöhne</t>
  </si>
  <si>
    <t>Gemeinkosten</t>
  </si>
  <si>
    <t>Material GK</t>
  </si>
  <si>
    <t>Fertigungs GK</t>
  </si>
  <si>
    <t>Herstellkosten</t>
  </si>
  <si>
    <t>Verwaltungs GK</t>
  </si>
  <si>
    <t>Herstellkosten/Stk</t>
  </si>
  <si>
    <t>Vertriebs GK</t>
  </si>
  <si>
    <t xml:space="preserve">Selbstksoten </t>
  </si>
  <si>
    <t>Seelbskosten/Stk</t>
  </si>
  <si>
    <t>Gemeinkosten Zuschlagssätze</t>
  </si>
  <si>
    <t>Material</t>
  </si>
  <si>
    <t>Fertigung</t>
  </si>
  <si>
    <t>VW</t>
  </si>
  <si>
    <t>VT</t>
  </si>
  <si>
    <t>Summe EK</t>
  </si>
  <si>
    <t>Summe GK</t>
  </si>
  <si>
    <t>Bezugsgröße</t>
  </si>
  <si>
    <t>MEK</t>
  </si>
  <si>
    <t>FL Kosten</t>
  </si>
  <si>
    <t>Herrstellkosten der verkauften Produkte</t>
  </si>
  <si>
    <t>EK</t>
  </si>
  <si>
    <t>GK Stufe 1</t>
  </si>
  <si>
    <t>GK Stufe 2</t>
  </si>
  <si>
    <t>FK</t>
  </si>
  <si>
    <t>Rüstkosten</t>
  </si>
  <si>
    <t>var Kosten  1</t>
  </si>
  <si>
    <t>Kapazitöt  1</t>
  </si>
  <si>
    <t>Stk</t>
  </si>
  <si>
    <t>sprungfixe Kosten 2. Schicht</t>
  </si>
  <si>
    <t>var Kosten 2</t>
  </si>
  <si>
    <t>Kapazitöt 2</t>
  </si>
  <si>
    <t>Kosten</t>
  </si>
  <si>
    <t>km</t>
  </si>
  <si>
    <t>Durchschnitt</t>
  </si>
  <si>
    <t>Jänner</t>
  </si>
  <si>
    <t>Februar</t>
  </si>
  <si>
    <t>pro km</t>
  </si>
  <si>
    <t>Fixkosten/Monat</t>
  </si>
  <si>
    <t>Plan Periodenbetriebsergebnis</t>
  </si>
  <si>
    <t>Gesamtleistung im Jahr</t>
  </si>
  <si>
    <t>Nettoerlös pro km</t>
  </si>
  <si>
    <t>var Selbstkosten</t>
  </si>
  <si>
    <t>Nettoerlös</t>
  </si>
  <si>
    <t>DB</t>
  </si>
  <si>
    <t>Fixkosten</t>
  </si>
  <si>
    <t>Periodenergebnis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</si>
</sst>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_-;\-&quot;€&quot;\ * #,##0.0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/>
    <xf numFmtId="164" fontId="0" fillId="0" borderId="2" xfId="1" applyNumberFormat="1" applyFont="1" applyBorder="1"/>
    <xf numFmtId="0" fontId="0" fillId="0" borderId="3" xfId="0" applyBorder="1"/>
    <xf numFmtId="0" fontId="2" fillId="0" borderId="4" xfId="0" applyFont="1" applyBorder="1"/>
    <xf numFmtId="164" fontId="0" fillId="0" borderId="0" xfId="1" applyNumberFormat="1" applyFont="1" applyBorder="1"/>
    <xf numFmtId="0" fontId="0" fillId="0" borderId="5" xfId="0" applyBorder="1"/>
    <xf numFmtId="44" fontId="0" fillId="0" borderId="0" xfId="2" applyFont="1" applyBorder="1"/>
    <xf numFmtId="0" fontId="2" fillId="0" borderId="0" xfId="0" applyFont="1" applyAlignment="1">
      <alignment horizontal="center"/>
    </xf>
    <xf numFmtId="44" fontId="2" fillId="0" borderId="0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0" xfId="2" applyFont="1"/>
    <xf numFmtId="44" fontId="0" fillId="0" borderId="5" xfId="2" applyFont="1" applyBorder="1"/>
    <xf numFmtId="44" fontId="0" fillId="0" borderId="0" xfId="2" applyFon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0" fontId="2" fillId="0" borderId="6" xfId="0" applyFont="1" applyBorder="1"/>
    <xf numFmtId="44" fontId="2" fillId="0" borderId="6" xfId="0" applyNumberFormat="1" applyFont="1" applyBorder="1"/>
    <xf numFmtId="0" fontId="2" fillId="0" borderId="7" xfId="0" applyFont="1" applyBorder="1"/>
    <xf numFmtId="44" fontId="2" fillId="2" borderId="7" xfId="2" applyFont="1" applyFill="1" applyBorder="1"/>
    <xf numFmtId="44" fontId="2" fillId="0" borderId="7" xfId="2" applyFont="1" applyBorder="1"/>
    <xf numFmtId="0" fontId="2" fillId="0" borderId="8" xfId="0" applyFont="1" applyBorder="1"/>
    <xf numFmtId="44" fontId="0" fillId="0" borderId="9" xfId="2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2" fillId="0" borderId="0" xfId="0" applyFont="1"/>
    <xf numFmtId="0" fontId="2" fillId="0" borderId="11" xfId="0" applyFont="1" applyBorder="1"/>
    <xf numFmtId="44" fontId="2" fillId="2" borderId="11" xfId="2" applyFont="1" applyFill="1" applyBorder="1"/>
    <xf numFmtId="44" fontId="2" fillId="0" borderId="11" xfId="2" applyFont="1" applyBorder="1"/>
    <xf numFmtId="0" fontId="2" fillId="0" borderId="12" xfId="0" applyFont="1" applyBorder="1"/>
    <xf numFmtId="44" fontId="0" fillId="0" borderId="6" xfId="2" applyFont="1" applyBorder="1"/>
    <xf numFmtId="44" fontId="0" fillId="0" borderId="6" xfId="0" applyNumberFormat="1" applyBorder="1"/>
    <xf numFmtId="0" fontId="0" fillId="0" borderId="13" xfId="0" applyBorder="1"/>
    <xf numFmtId="0" fontId="2" fillId="0" borderId="14" xfId="0" applyFont="1" applyBorder="1"/>
    <xf numFmtId="44" fontId="2" fillId="3" borderId="0" xfId="2" applyFont="1" applyFill="1" applyBorder="1" applyAlignment="1">
      <alignment horizontal="center"/>
    </xf>
    <xf numFmtId="44" fontId="2" fillId="3" borderId="0" xfId="0" applyNumberFormat="1" applyFont="1" applyFill="1" applyAlignment="1">
      <alignment horizontal="center"/>
    </xf>
    <xf numFmtId="44" fontId="2" fillId="3" borderId="15" xfId="0" applyNumberFormat="1" applyFont="1" applyFill="1" applyBorder="1" applyAlignment="1">
      <alignment horizontal="center"/>
    </xf>
    <xf numFmtId="44" fontId="0" fillId="0" borderId="0" xfId="0" applyNumberFormat="1"/>
    <xf numFmtId="0" fontId="0" fillId="0" borderId="15" xfId="0" applyBorder="1"/>
    <xf numFmtId="44" fontId="0" fillId="0" borderId="15" xfId="0" applyNumberFormat="1" applyBorder="1"/>
    <xf numFmtId="44" fontId="0" fillId="0" borderId="0" xfId="2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/>
    <xf numFmtId="9" fontId="0" fillId="0" borderId="17" xfId="3" applyFont="1" applyBorder="1"/>
    <xf numFmtId="44" fontId="0" fillId="0" borderId="17" xfId="0" applyNumberFormat="1" applyBorder="1"/>
    <xf numFmtId="9" fontId="0" fillId="0" borderId="18" xfId="3" applyFont="1" applyBorder="1"/>
    <xf numFmtId="9" fontId="0" fillId="0" borderId="0" xfId="2" applyNumberFormat="1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5" xfId="0" applyNumberFormat="1" applyBorder="1"/>
    <xf numFmtId="44" fontId="0" fillId="0" borderId="9" xfId="2" applyFont="1" applyBorder="1"/>
    <xf numFmtId="164" fontId="0" fillId="0" borderId="9" xfId="1" applyNumberFormat="1" applyFont="1" applyBorder="1"/>
    <xf numFmtId="44" fontId="0" fillId="0" borderId="10" xfId="0" applyNumberFormat="1" applyBorder="1"/>
    <xf numFmtId="44" fontId="2" fillId="0" borderId="0" xfId="2" applyFont="1" applyBorder="1"/>
    <xf numFmtId="164" fontId="2" fillId="0" borderId="0" xfId="1" applyNumberFormat="1" applyFont="1" applyBorder="1"/>
    <xf numFmtId="44" fontId="2" fillId="2" borderId="0" xfId="2" applyFont="1" applyFill="1" applyBorder="1"/>
    <xf numFmtId="0" fontId="0" fillId="2" borderId="0" xfId="0" applyFill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6" xfId="0" applyBorder="1"/>
    <xf numFmtId="0" fontId="2" fillId="2" borderId="6" xfId="0" applyFont="1" applyFill="1" applyBorder="1"/>
    <xf numFmtId="44" fontId="2" fillId="2" borderId="6" xfId="0" applyNumberFormat="1" applyFont="1" applyFill="1" applyBorder="1"/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B2F7-5F8A-4C98-96C7-7D150B35F9F8}">
  <dimension ref="A1:I27"/>
  <sheetViews>
    <sheetView tabSelected="1" workbookViewId="0">
      <selection activeCell="H27" sqref="H27"/>
    </sheetView>
  </sheetViews>
  <sheetFormatPr baseColWidth="10" defaultRowHeight="15" x14ac:dyDescent="0.25"/>
  <cols>
    <col min="1" max="1" width="27.85546875" bestFit="1" customWidth="1"/>
    <col min="2" max="4" width="14.28515625" bestFit="1" customWidth="1"/>
    <col min="5" max="5" width="24.85546875" customWidth="1"/>
    <col min="6" max="6" width="17.85546875" bestFit="1" customWidth="1"/>
    <col min="7" max="9" width="14.28515625" bestFit="1" customWidth="1"/>
    <col min="10" max="11" width="12.85546875" bestFit="1" customWidth="1"/>
    <col min="12" max="12" width="11.85546875" bestFit="1" customWidth="1"/>
  </cols>
  <sheetData>
    <row r="1" spans="1:9" x14ac:dyDescent="0.25">
      <c r="A1" s="1" t="s">
        <v>0</v>
      </c>
      <c r="B1" s="2">
        <v>100000</v>
      </c>
      <c r="C1" s="3" t="s">
        <v>1</v>
      </c>
    </row>
    <row r="2" spans="1:9" x14ac:dyDescent="0.25">
      <c r="A2" s="4" t="s">
        <v>2</v>
      </c>
      <c r="B2" s="5">
        <v>75000</v>
      </c>
      <c r="C2" s="6" t="s">
        <v>1</v>
      </c>
    </row>
    <row r="3" spans="1:9" x14ac:dyDescent="0.25">
      <c r="A3" s="4"/>
      <c r="B3" s="7"/>
      <c r="C3" s="6"/>
      <c r="G3" s="8" t="s">
        <v>0</v>
      </c>
      <c r="H3" s="8" t="s">
        <v>2</v>
      </c>
      <c r="I3" s="8" t="s">
        <v>3</v>
      </c>
    </row>
    <row r="4" spans="1:9" x14ac:dyDescent="0.25">
      <c r="A4" s="4" t="s">
        <v>4</v>
      </c>
      <c r="B4" s="9" t="s">
        <v>5</v>
      </c>
      <c r="C4" s="10" t="s">
        <v>6</v>
      </c>
      <c r="G4" s="11"/>
      <c r="H4" s="11"/>
      <c r="I4" s="11"/>
    </row>
    <row r="5" spans="1:9" x14ac:dyDescent="0.25">
      <c r="A5" s="4" t="s">
        <v>7</v>
      </c>
      <c r="B5" s="7">
        <v>5</v>
      </c>
      <c r="C5" s="12">
        <v>20</v>
      </c>
      <c r="F5" t="s">
        <v>7</v>
      </c>
      <c r="G5" s="11">
        <f>B5*$B$1</f>
        <v>500000</v>
      </c>
      <c r="H5" s="11">
        <f>C5*B2</f>
        <v>1500000</v>
      </c>
      <c r="I5" s="11">
        <f>SUM(G5:H5)</f>
        <v>2000000</v>
      </c>
    </row>
    <row r="6" spans="1:9" x14ac:dyDescent="0.25">
      <c r="A6" s="4" t="s">
        <v>8</v>
      </c>
      <c r="B6" s="7">
        <v>10</v>
      </c>
      <c r="C6" s="12">
        <v>12</v>
      </c>
      <c r="F6" t="s">
        <v>8</v>
      </c>
      <c r="G6" s="11">
        <f>B6*$B$1</f>
        <v>1000000</v>
      </c>
      <c r="H6" s="11">
        <f>C6*B2</f>
        <v>900000</v>
      </c>
      <c r="I6" s="11">
        <f t="shared" ref="I6:I7" si="0">SUM(G6:H6)</f>
        <v>1900000</v>
      </c>
    </row>
    <row r="7" spans="1:9" x14ac:dyDescent="0.25">
      <c r="A7" s="4"/>
      <c r="B7" s="7"/>
      <c r="C7" s="6"/>
      <c r="G7" s="11"/>
      <c r="H7" s="11"/>
      <c r="I7" s="11">
        <f t="shared" si="0"/>
        <v>0</v>
      </c>
    </row>
    <row r="8" spans="1:9" x14ac:dyDescent="0.25">
      <c r="A8" s="4" t="s">
        <v>9</v>
      </c>
      <c r="B8" s="9"/>
      <c r="C8" s="10"/>
      <c r="F8" t="s">
        <v>10</v>
      </c>
      <c r="G8" s="11">
        <f>G5*B21</f>
        <v>250000</v>
      </c>
      <c r="H8" s="11">
        <f>H5*B21</f>
        <v>750000</v>
      </c>
      <c r="I8" s="11">
        <f>B21*I5</f>
        <v>1000000</v>
      </c>
    </row>
    <row r="9" spans="1:9" x14ac:dyDescent="0.25">
      <c r="A9" s="4" t="s">
        <v>10</v>
      </c>
      <c r="B9" s="13">
        <v>1000000</v>
      </c>
      <c r="C9" s="14"/>
      <c r="F9" t="s">
        <v>11</v>
      </c>
      <c r="G9" s="11">
        <f>C19/(G6+H6)*G6</f>
        <v>184210.52631578947</v>
      </c>
      <c r="H9" s="11">
        <f>C19/(G6+H6)*H6</f>
        <v>165789.4736842105</v>
      </c>
      <c r="I9" s="11">
        <f>B10</f>
        <v>350000</v>
      </c>
    </row>
    <row r="10" spans="1:9" x14ac:dyDescent="0.25">
      <c r="A10" s="4" t="s">
        <v>11</v>
      </c>
      <c r="B10" s="13">
        <v>350000</v>
      </c>
      <c r="C10" s="14"/>
      <c r="F10" s="15" t="s">
        <v>12</v>
      </c>
      <c r="G10" s="16">
        <f>SUM(G5:G9)</f>
        <v>1934210.5263157894</v>
      </c>
      <c r="H10" s="16">
        <f>SUM(H5:H9)</f>
        <v>3315789.4736842103</v>
      </c>
      <c r="I10" s="16">
        <f>SUM(I5:I9)</f>
        <v>5250000</v>
      </c>
    </row>
    <row r="11" spans="1:9" ht="15.75" thickBot="1" x14ac:dyDescent="0.3">
      <c r="A11" s="4" t="s">
        <v>13</v>
      </c>
      <c r="B11" s="13">
        <v>585000</v>
      </c>
      <c r="C11" s="14"/>
      <c r="F11" s="17" t="s">
        <v>14</v>
      </c>
      <c r="G11" s="18">
        <f>G10/B1</f>
        <v>19.342105263157894</v>
      </c>
      <c r="H11" s="18">
        <f>H10/B2</f>
        <v>44.210526315789473</v>
      </c>
      <c r="I11" s="19">
        <f>I10/(B1+B2)</f>
        <v>30</v>
      </c>
    </row>
    <row r="12" spans="1:9" ht="15.75" thickBot="1" x14ac:dyDescent="0.3">
      <c r="A12" s="20" t="s">
        <v>15</v>
      </c>
      <c r="B12" s="21">
        <v>438750</v>
      </c>
      <c r="C12" s="22"/>
      <c r="F12" t="s">
        <v>13</v>
      </c>
      <c r="G12" s="11">
        <f>G10*D21</f>
        <v>215526.31578947368</v>
      </c>
      <c r="H12" s="11">
        <f>H10*D21</f>
        <v>369473.68421052629</v>
      </c>
      <c r="I12" s="11">
        <f>I10*D21</f>
        <v>585000</v>
      </c>
    </row>
    <row r="13" spans="1:9" x14ac:dyDescent="0.25">
      <c r="A13" s="23"/>
      <c r="B13" s="11"/>
      <c r="F13" t="s">
        <v>15</v>
      </c>
      <c r="G13" s="11">
        <f>G10*E21</f>
        <v>323289.4736842105</v>
      </c>
      <c r="H13" s="11">
        <f>H10*E21</f>
        <v>554210.52631578944</v>
      </c>
      <c r="I13" s="11">
        <f>E21*I10</f>
        <v>877500</v>
      </c>
    </row>
    <row r="14" spans="1:9" ht="15.75" thickBot="1" x14ac:dyDescent="0.3">
      <c r="A14" s="23"/>
      <c r="B14" s="11"/>
      <c r="F14" s="17" t="s">
        <v>16</v>
      </c>
      <c r="G14" s="19">
        <f>G10+G12+G13</f>
        <v>2473026.3157894732</v>
      </c>
      <c r="H14" s="19">
        <f>H10+H12+H13</f>
        <v>4239473.6842105258</v>
      </c>
      <c r="I14" s="19">
        <f>I10+I12+I13</f>
        <v>6712500</v>
      </c>
    </row>
    <row r="15" spans="1:9" ht="15.75" thickBot="1" x14ac:dyDescent="0.3">
      <c r="A15" s="23"/>
      <c r="B15" s="11"/>
      <c r="F15" s="24" t="s">
        <v>17</v>
      </c>
      <c r="G15" s="25">
        <f>G14/B1</f>
        <v>24.730263157894733</v>
      </c>
      <c r="H15" s="25">
        <f>H14/B2</f>
        <v>56.526315789473678</v>
      </c>
      <c r="I15" s="26">
        <f>I14/(B1+B2)</f>
        <v>38.357142857142854</v>
      </c>
    </row>
    <row r="16" spans="1:9" x14ac:dyDescent="0.25">
      <c r="A16" s="27" t="s">
        <v>18</v>
      </c>
      <c r="B16" s="28"/>
      <c r="C16" s="29"/>
      <c r="D16" s="29"/>
      <c r="E16" s="30"/>
    </row>
    <row r="17" spans="1:9" x14ac:dyDescent="0.25">
      <c r="A17" s="31"/>
      <c r="B17" s="32" t="s">
        <v>19</v>
      </c>
      <c r="C17" s="33" t="s">
        <v>20</v>
      </c>
      <c r="D17" s="33" t="s">
        <v>21</v>
      </c>
      <c r="E17" s="34" t="s">
        <v>22</v>
      </c>
    </row>
    <row r="18" spans="1:9" x14ac:dyDescent="0.25">
      <c r="A18" s="31" t="s">
        <v>23</v>
      </c>
      <c r="B18" s="7">
        <f>B5*B1+B2*C5</f>
        <v>2000000</v>
      </c>
      <c r="C18" s="35">
        <f>B1*B6+B2*C6</f>
        <v>1900000</v>
      </c>
      <c r="D18" s="35"/>
      <c r="E18" s="36"/>
    </row>
    <row r="19" spans="1:9" x14ac:dyDescent="0.25">
      <c r="A19" s="31" t="s">
        <v>24</v>
      </c>
      <c r="B19" s="7">
        <f>B9</f>
        <v>1000000</v>
      </c>
      <c r="C19" s="35">
        <f>B10</f>
        <v>350000</v>
      </c>
      <c r="D19" s="35">
        <f>B11</f>
        <v>585000</v>
      </c>
      <c r="E19" s="37">
        <f>B12</f>
        <v>438750</v>
      </c>
    </row>
    <row r="20" spans="1:9" ht="33" customHeight="1" x14ac:dyDescent="0.25">
      <c r="A20" s="31" t="s">
        <v>25</v>
      </c>
      <c r="B20" s="38" t="s">
        <v>26</v>
      </c>
      <c r="C20" s="39" t="s">
        <v>27</v>
      </c>
      <c r="D20" s="40" t="s">
        <v>12</v>
      </c>
      <c r="E20" s="41" t="s">
        <v>28</v>
      </c>
    </row>
    <row r="21" spans="1:9" x14ac:dyDescent="0.25">
      <c r="A21" s="42"/>
      <c r="B21" s="43">
        <f>B19/B18</f>
        <v>0.5</v>
      </c>
      <c r="C21" s="44">
        <f>C19/C18</f>
        <v>0.18421052631578946</v>
      </c>
      <c r="D21" s="43">
        <f>D19/G27</f>
        <v>0.11142857142857143</v>
      </c>
      <c r="E21" s="45">
        <f>E19/I27</f>
        <v>0.16714285714285715</v>
      </c>
    </row>
    <row r="22" spans="1:9" x14ac:dyDescent="0.25">
      <c r="A22" s="23"/>
      <c r="B22" s="11"/>
      <c r="C22" s="35"/>
    </row>
    <row r="23" spans="1:9" x14ac:dyDescent="0.25">
      <c r="B23" s="46"/>
      <c r="C23" s="35"/>
    </row>
    <row r="24" spans="1:9" x14ac:dyDescent="0.25">
      <c r="B24" s="11"/>
      <c r="F24" t="s">
        <v>29</v>
      </c>
      <c r="G24" s="11">
        <f>SUM(B18:C18)</f>
        <v>3900000</v>
      </c>
      <c r="H24" t="s">
        <v>29</v>
      </c>
      <c r="I24" s="11">
        <f>G24*50%</f>
        <v>1950000</v>
      </c>
    </row>
    <row r="25" spans="1:9" x14ac:dyDescent="0.25">
      <c r="B25" s="11"/>
      <c r="C25" s="35"/>
      <c r="F25" t="s">
        <v>30</v>
      </c>
      <c r="G25" s="11">
        <f>B9</f>
        <v>1000000</v>
      </c>
      <c r="H25" t="s">
        <v>30</v>
      </c>
      <c r="I25" s="11">
        <f t="shared" ref="I25:I26" si="1">G25*50%</f>
        <v>500000</v>
      </c>
    </row>
    <row r="26" spans="1:9" x14ac:dyDescent="0.25">
      <c r="B26" s="11"/>
      <c r="C26" s="35"/>
      <c r="F26" t="s">
        <v>31</v>
      </c>
      <c r="G26" s="11">
        <f>B10</f>
        <v>350000</v>
      </c>
      <c r="H26" t="s">
        <v>31</v>
      </c>
      <c r="I26" s="11">
        <f t="shared" si="1"/>
        <v>175000</v>
      </c>
    </row>
    <row r="27" spans="1:9" ht="15.75" thickBot="1" x14ac:dyDescent="0.3">
      <c r="F27" s="17" t="s">
        <v>12</v>
      </c>
      <c r="G27" s="19">
        <f>SUM(G24:G26)</f>
        <v>5250000</v>
      </c>
      <c r="H27" s="17" t="s">
        <v>12</v>
      </c>
      <c r="I27" s="19">
        <f>SUM(I24:I26)</f>
        <v>2625000</v>
      </c>
    </row>
  </sheetData>
  <mergeCells count="4">
    <mergeCell ref="B9:C9"/>
    <mergeCell ref="B10:C10"/>
    <mergeCell ref="B11:C11"/>
    <mergeCell ref="B12:C1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E5DCB-FFF2-4963-BABF-E07E17DC9CAB}">
  <dimension ref="A1:K41"/>
  <sheetViews>
    <sheetView topLeftCell="A12" workbookViewId="0">
      <selection activeCell="H27" sqref="H27"/>
    </sheetView>
  </sheetViews>
  <sheetFormatPr baseColWidth="10" defaultRowHeight="15" x14ac:dyDescent="0.25"/>
  <cols>
    <col min="2" max="2" width="26" bestFit="1" customWidth="1"/>
    <col min="3" max="3" width="16.28515625" bestFit="1" customWidth="1"/>
    <col min="4" max="4" width="17" bestFit="1" customWidth="1"/>
    <col min="5" max="5" width="15.28515625" bestFit="1" customWidth="1"/>
    <col min="6" max="6" width="13" bestFit="1" customWidth="1"/>
    <col min="7" max="7" width="14.28515625" bestFit="1" customWidth="1"/>
    <col min="10" max="10" width="14.28515625" bestFit="1" customWidth="1"/>
    <col min="11" max="11" width="14.28515625" style="11" bestFit="1" customWidth="1"/>
  </cols>
  <sheetData>
    <row r="1" spans="2:7" x14ac:dyDescent="0.25">
      <c r="C1" t="s">
        <v>5</v>
      </c>
      <c r="D1" t="s">
        <v>6</v>
      </c>
    </row>
    <row r="2" spans="2:7" x14ac:dyDescent="0.25">
      <c r="B2" t="s">
        <v>32</v>
      </c>
      <c r="C2" s="11">
        <v>600000</v>
      </c>
      <c r="D2" s="11">
        <v>500000</v>
      </c>
      <c r="F2">
        <f>C2</f>
        <v>600000</v>
      </c>
      <c r="G2">
        <f>D2</f>
        <v>500000</v>
      </c>
    </row>
    <row r="3" spans="2:7" x14ac:dyDescent="0.25">
      <c r="B3" t="s">
        <v>33</v>
      </c>
      <c r="C3" s="11">
        <v>7000</v>
      </c>
      <c r="D3" s="11">
        <v>5000</v>
      </c>
      <c r="F3">
        <f>C3</f>
        <v>7000</v>
      </c>
      <c r="G3">
        <f>D3</f>
        <v>5000</v>
      </c>
    </row>
    <row r="4" spans="2:7" x14ac:dyDescent="0.25">
      <c r="B4" t="s">
        <v>34</v>
      </c>
      <c r="C4" s="11">
        <v>100</v>
      </c>
      <c r="D4" s="11">
        <v>125</v>
      </c>
      <c r="F4" s="35">
        <f>C4*900</f>
        <v>90000</v>
      </c>
      <c r="G4" s="35">
        <f>D4*900</f>
        <v>112500</v>
      </c>
    </row>
    <row r="5" spans="2:7" x14ac:dyDescent="0.25">
      <c r="B5" t="s">
        <v>35</v>
      </c>
      <c r="C5">
        <v>1000</v>
      </c>
      <c r="D5">
        <v>1500</v>
      </c>
      <c r="E5" t="s">
        <v>36</v>
      </c>
    </row>
    <row r="6" spans="2:7" x14ac:dyDescent="0.25">
      <c r="B6" t="s">
        <v>37</v>
      </c>
      <c r="C6" s="11">
        <v>30000</v>
      </c>
      <c r="D6" s="11">
        <v>550000</v>
      </c>
      <c r="F6" s="35">
        <f>C6</f>
        <v>30000</v>
      </c>
      <c r="G6" s="35">
        <f>D6</f>
        <v>550000</v>
      </c>
    </row>
    <row r="7" spans="2:7" x14ac:dyDescent="0.25">
      <c r="B7" t="s">
        <v>38</v>
      </c>
      <c r="C7" s="11">
        <v>110</v>
      </c>
      <c r="D7" s="11">
        <v>150</v>
      </c>
      <c r="F7" s="35">
        <f>C7*(400+C8)</f>
        <v>99000</v>
      </c>
      <c r="G7" s="35">
        <f>D7*900</f>
        <v>135000</v>
      </c>
    </row>
    <row r="8" spans="2:7" x14ac:dyDescent="0.25">
      <c r="B8" t="s">
        <v>39</v>
      </c>
      <c r="C8">
        <v>500</v>
      </c>
      <c r="D8">
        <v>1000</v>
      </c>
      <c r="E8" t="s">
        <v>36</v>
      </c>
      <c r="F8" s="11">
        <f>SUM(F2:F7)</f>
        <v>826000</v>
      </c>
      <c r="G8" s="11">
        <f>SUM(G2:G7)</f>
        <v>1302500</v>
      </c>
    </row>
    <row r="13" spans="2:7" x14ac:dyDescent="0.25">
      <c r="D13" s="11"/>
      <c r="E13" s="11"/>
      <c r="F13" s="11"/>
    </row>
    <row r="15" spans="2:7" x14ac:dyDescent="0.25">
      <c r="D15" s="11"/>
      <c r="E15" s="11"/>
    </row>
    <row r="16" spans="2:7" ht="15.75" thickBot="1" x14ac:dyDescent="0.3"/>
    <row r="17" spans="1:10" x14ac:dyDescent="0.25">
      <c r="A17" s="47"/>
      <c r="B17" s="48" t="s">
        <v>40</v>
      </c>
      <c r="C17" s="48" t="s">
        <v>41</v>
      </c>
      <c r="D17" s="49" t="s">
        <v>42</v>
      </c>
    </row>
    <row r="18" spans="1:10" x14ac:dyDescent="0.25">
      <c r="A18" s="4" t="s">
        <v>43</v>
      </c>
      <c r="B18" s="7">
        <v>193000</v>
      </c>
      <c r="C18" s="5">
        <v>54000</v>
      </c>
      <c r="D18" s="50">
        <f>B18/C18</f>
        <v>3.574074074074074</v>
      </c>
      <c r="F18" s="35"/>
    </row>
    <row r="19" spans="1:10" ht="15.75" thickBot="1" x14ac:dyDescent="0.3">
      <c r="A19" s="20" t="s">
        <v>44</v>
      </c>
      <c r="B19" s="51">
        <v>203750</v>
      </c>
      <c r="C19" s="52">
        <v>58300</v>
      </c>
      <c r="D19" s="53">
        <f>B19/C19</f>
        <v>3.4948542024013722</v>
      </c>
    </row>
    <row r="20" spans="1:10" x14ac:dyDescent="0.25">
      <c r="A20" s="23"/>
      <c r="B20" s="54">
        <f>B19-B18</f>
        <v>10750</v>
      </c>
      <c r="C20" s="55">
        <f>C19-C18</f>
        <v>4300</v>
      </c>
      <c r="D20" s="56">
        <f>B20/C20</f>
        <v>2.5</v>
      </c>
      <c r="E20" s="57" t="s">
        <v>45</v>
      </c>
      <c r="F20" s="35"/>
    </row>
    <row r="21" spans="1:10" x14ac:dyDescent="0.25">
      <c r="B21" s="35">
        <f>(B18+B19)/2</f>
        <v>198375</v>
      </c>
      <c r="C21" s="58">
        <f>(C18+C19)/2</f>
        <v>56150</v>
      </c>
      <c r="D21" s="11">
        <f>D20*C21</f>
        <v>140375</v>
      </c>
    </row>
    <row r="22" spans="1:10" x14ac:dyDescent="0.25">
      <c r="C22" t="s">
        <v>46</v>
      </c>
      <c r="D22" s="35">
        <f>B21-D21</f>
        <v>58000</v>
      </c>
      <c r="E22" s="59"/>
      <c r="F22" s="60"/>
    </row>
    <row r="23" spans="1:10" x14ac:dyDescent="0.25">
      <c r="D23" s="35"/>
      <c r="E23" s="59"/>
      <c r="F23" s="60"/>
    </row>
    <row r="24" spans="1:10" x14ac:dyDescent="0.25">
      <c r="A24" s="23" t="s">
        <v>47</v>
      </c>
      <c r="B24" s="23"/>
    </row>
    <row r="25" spans="1:10" x14ac:dyDescent="0.25">
      <c r="E25" s="60"/>
      <c r="I25" s="59"/>
      <c r="J25" s="11"/>
    </row>
    <row r="26" spans="1:10" x14ac:dyDescent="0.25">
      <c r="B26" s="23" t="s">
        <v>48</v>
      </c>
      <c r="C26" s="58">
        <v>950000</v>
      </c>
      <c r="D26" t="s">
        <v>41</v>
      </c>
      <c r="I26" s="60"/>
      <c r="J26" s="11"/>
    </row>
    <row r="27" spans="1:10" x14ac:dyDescent="0.25">
      <c r="B27" s="23" t="s">
        <v>49</v>
      </c>
      <c r="C27" s="11">
        <v>3.5</v>
      </c>
      <c r="J27" s="11"/>
    </row>
    <row r="28" spans="1:10" x14ac:dyDescent="0.25">
      <c r="D28" t="s">
        <v>50</v>
      </c>
      <c r="E28" s="35">
        <f>D20*C26</f>
        <v>2375000</v>
      </c>
      <c r="F28" s="61"/>
      <c r="G28" s="60"/>
      <c r="J28" s="11"/>
    </row>
    <row r="29" spans="1:10" x14ac:dyDescent="0.25">
      <c r="D29" t="s">
        <v>51</v>
      </c>
      <c r="E29" s="11">
        <f>C26*C27</f>
        <v>3325000</v>
      </c>
      <c r="J29" s="11"/>
    </row>
    <row r="30" spans="1:10" x14ac:dyDescent="0.25">
      <c r="A30" s="11"/>
      <c r="D30" s="62" t="s">
        <v>52</v>
      </c>
      <c r="E30" s="28">
        <f>E29-E28</f>
        <v>950000</v>
      </c>
      <c r="J30" s="11"/>
    </row>
    <row r="31" spans="1:10" x14ac:dyDescent="0.25">
      <c r="A31" s="11"/>
      <c r="D31" t="s">
        <v>53</v>
      </c>
      <c r="E31" s="35">
        <f>D22*12</f>
        <v>696000</v>
      </c>
    </row>
    <row r="32" spans="1:10" x14ac:dyDescent="0.25">
      <c r="A32" s="11"/>
      <c r="D32" s="63" t="s">
        <v>54</v>
      </c>
      <c r="E32" s="64">
        <f>E30-E31</f>
        <v>254000</v>
      </c>
      <c r="G32" s="35"/>
    </row>
    <row r="33" spans="1:9" x14ac:dyDescent="0.25">
      <c r="A33" s="11"/>
      <c r="G33" s="35"/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FB83CBB80EBF45A5D6AA56F5EA3F22" ma:contentTypeVersion="7" ma:contentTypeDescription="Ein neues Dokument erstellen." ma:contentTypeScope="" ma:versionID="4669074e1114e65c57fe4ed923289589">
  <xsd:schema xmlns:xsd="http://www.w3.org/2001/XMLSchema" xmlns:xs="http://www.w3.org/2001/XMLSchema" xmlns:p="http://schemas.microsoft.com/office/2006/metadata/properties" xmlns:ns3="92470c88-a58c-4aff-9946-9b2026ca9424" xmlns:ns4="90dc649d-425d-4fe8-b1bd-ec9dd9367687" targetNamespace="http://schemas.microsoft.com/office/2006/metadata/properties" ma:root="true" ma:fieldsID="2e040c72a75cdbddad9df9dbaa734a74" ns3:_="" ns4:_="">
    <xsd:import namespace="92470c88-a58c-4aff-9946-9b2026ca9424"/>
    <xsd:import namespace="90dc649d-425d-4fe8-b1bd-ec9dd93676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70c88-a58c-4aff-9946-9b2026ca9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649d-425d-4fe8-b1bd-ec9dd93676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2470c88-a58c-4aff-9946-9b2026ca9424" xsi:nil="true"/>
  </documentManagement>
</p:properties>
</file>

<file path=customXml/itemProps1.xml><?xml version="1.0" encoding="utf-8"?>
<ds:datastoreItem xmlns:ds="http://schemas.openxmlformats.org/officeDocument/2006/customXml" ds:itemID="{7C67E91C-D41B-4A19-BB2D-8B62FD891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70c88-a58c-4aff-9946-9b2026ca9424"/>
    <ds:schemaRef ds:uri="90dc649d-425d-4fe8-b1bd-ec9dd9367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93AA1-6A3F-4954-9E46-5CB52B18D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CC8FF-19B6-4D09-B56B-DCAC30E118B8}">
  <ds:schemaRefs>
    <ds:schemaRef ds:uri="http://schemas.microsoft.com/office/2006/documentManagement/types"/>
    <ds:schemaRef ds:uri="http://purl.org/dc/dcmitype/"/>
    <ds:schemaRef ds:uri="90dc649d-425d-4fe8-b1bd-ec9dd9367687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2470c88-a58c-4aff-9946-9b2026ca9424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Selbstkosten u. Herstellkosten</vt:lpstr>
      <vt:lpstr>Auto Kilometer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Guelmez Hilal</dc:creator>
  <cp:lastModifiedBy>Gülmez, Hilal</cp:lastModifiedBy>
  <dcterms:created xsi:type="dcterms:W3CDTF">2023-11-30T10:52:36Z</dcterms:created>
  <dcterms:modified xsi:type="dcterms:W3CDTF">2023-11-30T10:54:11Z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0x01010012FB83CBB80EBF45A5D6AA56F5EA3F22</vt:lpwstr>
  </property>
</Properties>
</file>